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МЕН\2026г\Закуп 2027\223ФЗ\Консервация, соки на год общ Аукцион РЭСТ\Аукцион\"/>
    </mc:Choice>
  </mc:AlternateContent>
  <bookViews>
    <workbookView xWindow="0" yWindow="0" windowWidth="24000" windowHeight="9435"/>
  </bookViews>
  <sheets>
    <sheet name="Обоснование НМЦД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9" i="1" l="1"/>
  <c r="T19" i="1" s="1"/>
  <c r="U19" i="1" s="1"/>
  <c r="R19" i="1"/>
  <c r="Q19" i="1"/>
  <c r="V19" i="1" s="1"/>
  <c r="J19" i="1"/>
  <c r="H19" i="1"/>
  <c r="F19" i="1"/>
  <c r="Q20" i="1" l="1"/>
  <c r="J13" i="2" l="1"/>
  <c r="J4" i="2"/>
  <c r="J5" i="2"/>
  <c r="J6" i="2"/>
  <c r="J7" i="2"/>
  <c r="J8" i="2"/>
  <c r="J9" i="2"/>
  <c r="J10" i="2"/>
  <c r="J11" i="2"/>
  <c r="J12" i="2"/>
  <c r="J15" i="2" s="1"/>
  <c r="J3" i="2"/>
  <c r="F14" i="1" l="1"/>
  <c r="H14" i="1"/>
  <c r="J14" i="1"/>
  <c r="Q14" i="1"/>
  <c r="V14" i="1" s="1"/>
  <c r="R14" i="1"/>
  <c r="F15" i="1"/>
  <c r="H15" i="1"/>
  <c r="J15" i="1"/>
  <c r="Q15" i="1"/>
  <c r="V15" i="1" s="1"/>
  <c r="R15" i="1"/>
  <c r="F16" i="1"/>
  <c r="H16" i="1"/>
  <c r="J16" i="1"/>
  <c r="Q16" i="1"/>
  <c r="V16" i="1" s="1"/>
  <c r="R16" i="1"/>
  <c r="F17" i="1"/>
  <c r="H17" i="1"/>
  <c r="J17" i="1"/>
  <c r="Q17" i="1"/>
  <c r="V17" i="1" s="1"/>
  <c r="R17" i="1"/>
  <c r="F18" i="1"/>
  <c r="H18" i="1"/>
  <c r="J18" i="1"/>
  <c r="Q18" i="1"/>
  <c r="V18" i="1" s="1"/>
  <c r="R18" i="1"/>
  <c r="F20" i="1"/>
  <c r="H20" i="1"/>
  <c r="J20" i="1"/>
  <c r="V20" i="1"/>
  <c r="R20" i="1"/>
  <c r="R13" i="1"/>
  <c r="Q13" i="1"/>
  <c r="V13" i="1" s="1"/>
  <c r="J13" i="1"/>
  <c r="H13" i="1"/>
  <c r="F13" i="1"/>
  <c r="V21" i="1" l="1"/>
  <c r="S15" i="1"/>
  <c r="T15" i="1" s="1"/>
  <c r="U15" i="1" s="1"/>
  <c r="S20" i="1"/>
  <c r="T20" i="1" s="1"/>
  <c r="U20" i="1" s="1"/>
  <c r="S18" i="1"/>
  <c r="T18" i="1" s="1"/>
  <c r="U18" i="1" s="1"/>
  <c r="S17" i="1"/>
  <c r="T17" i="1" s="1"/>
  <c r="U17" i="1" s="1"/>
  <c r="S16" i="1"/>
  <c r="T16" i="1" s="1"/>
  <c r="U16" i="1" s="1"/>
  <c r="S14" i="1"/>
  <c r="T14" i="1" s="1"/>
  <c r="U14" i="1" s="1"/>
  <c r="S13" i="1"/>
  <c r="T13" i="1" s="1"/>
  <c r="U13" i="1" s="1"/>
  <c r="E8" i="1" l="1"/>
</calcChain>
</file>

<file path=xl/sharedStrings.xml><?xml version="1.0" encoding="utf-8"?>
<sst xmlns="http://schemas.openxmlformats.org/spreadsheetml/2006/main" count="67" uniqueCount="50">
  <si>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</si>
  <si>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</si>
  <si>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</si>
  <si>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</si>
  <si>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</si>
  <si>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</si>
  <si>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</si>
  <si>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</si>
  <si>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</si>
  <si>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</si>
  <si>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</si>
  <si>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</si>
  <si>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</si>
  <si>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</si>
  <si>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</si>
  <si>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</si>
  <si>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</si>
  <si>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</si>
  <si>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</si>
  <si>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</si>
  <si>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</si>
  <si>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</si>
  <si>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</si>
  <si>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</si>
  <si>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</si>
  <si>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</si>
  <si>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</si>
  <si>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</si>
  <si>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</si>
  <si>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</si>
  <si>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</si>
  <si>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</si>
  <si>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</si>
  <si>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</si>
  <si>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</si>
  <si>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</si>
  <si>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Огурцы консервированные</t>
  </si>
  <si>
    <t>кг</t>
  </si>
  <si>
    <t>Повидло</t>
  </si>
  <si>
    <t>Паста томатная</t>
  </si>
  <si>
    <t>Соус томатный</t>
  </si>
  <si>
    <t>Сок в 3х литровых банках</t>
  </si>
  <si>
    <t>Сок в тетрапаке</t>
  </si>
  <si>
    <t>Смеси сушеных фруктов (сухой компот)</t>
  </si>
  <si>
    <t>Утверждаю:                                                                                                                                        Директор ГБУ Стерлитамакский ДСО "Игелек"    _____________________Биктимеров И.Х</t>
  </si>
  <si>
    <t>Сельдь соленая</t>
  </si>
  <si>
    <t xml:space="preserve"> № 1120 от 18.09.2026</t>
  </si>
  <si>
    <t xml:space="preserve"> № 1119 от 18.09.2026</t>
  </si>
  <si>
    <t xml:space="preserve"> №1118 от 18.09.2026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</si>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</sst>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2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</font>
    <font>
      <b/>
      <sz val="10"/>
      <color indexed="4"/>
      <name val="Times New Roman"/>
    </font>
    <font>
      <sz val="11.5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1" fillId="0" borderId="0" xfId="0" applyNumberFormat="1" applyFont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shrinkToFit="1"/>
    </xf>
    <xf numFmtId="0" fontId="12" fillId="4" borderId="1" xfId="0" applyFont="1" applyFill="1" applyBorder="1" applyAlignment="1">
      <alignment horizontal="center" vertical="top" shrinkToFi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/>
    </xf>
    <xf numFmtId="0" fontId="1" fillId="0" borderId="0" xfId="0" applyFont="1"/>
    <xf numFmtId="0" fontId="17" fillId="0" borderId="0" xfId="0" applyFont="1"/>
    <xf numFmtId="0" fontId="2" fillId="0" borderId="0" xfId="0" applyFont="1" applyAlignment="1">
      <alignment horizontal="right"/>
    </xf>
    <xf numFmtId="0" fontId="18" fillId="0" borderId="0" xfId="0" applyFont="1" applyAlignment="1">
      <alignment horizontal="justify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vertical="top" wrapText="1"/>
    </xf>
    <xf numFmtId="4" fontId="18" fillId="0" borderId="0" xfId="0" applyNumberFormat="1" applyFont="1" applyAlignment="1">
      <alignment vertical="top" wrapText="1"/>
    </xf>
    <xf numFmtId="4" fontId="12" fillId="5" borderId="1" xfId="0" applyNumberFormat="1" applyFont="1" applyFill="1" applyBorder="1" applyAlignment="1">
      <alignment horizontal="center" vertical="top" shrinkToFit="1"/>
    </xf>
    <xf numFmtId="4" fontId="12" fillId="4" borderId="1" xfId="0" applyNumberFormat="1" applyFont="1" applyFill="1" applyBorder="1" applyAlignment="1">
      <alignment horizontal="center" vertical="top" shrinkToFit="1"/>
    </xf>
    <xf numFmtId="4" fontId="12" fillId="0" borderId="1" xfId="0" applyNumberFormat="1" applyFont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top" shrinkToFit="1"/>
    </xf>
    <xf numFmtId="4" fontId="15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top"/>
    </xf>
    <xf numFmtId="4" fontId="16" fillId="0" borderId="1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3" fontId="20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4" fontId="20" fillId="6" borderId="1" xfId="0" applyNumberFormat="1" applyFont="1" applyFill="1" applyBorder="1" applyAlignment="1">
      <alignment horizontal="right" vertical="top" wrapText="1"/>
    </xf>
    <xf numFmtId="4" fontId="20" fillId="7" borderId="1" xfId="0" applyNumberFormat="1" applyFont="1" applyFill="1" applyBorder="1" applyAlignment="1">
      <alignment horizontal="right" vertical="top" wrapText="1"/>
    </xf>
    <xf numFmtId="4" fontId="20" fillId="7" borderId="1" xfId="0" applyNumberFormat="1" applyFont="1" applyFill="1" applyBorder="1" applyAlignment="1">
      <alignment horizontal="right" vertical="top" wrapText="1"/>
    </xf>
    <xf numFmtId="49" fontId="22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right" vertical="center" wrapText="1"/>
    </xf>
    <xf numFmtId="49" fontId="0" fillId="0" borderId="0" xfId="0" applyNumberFormat="1"/>
    <xf numFmtId="4" fontId="0" fillId="0" borderId="0" xfId="0" applyNumberFormat="1"/>
    <xf numFmtId="0" fontId="1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left" vertical="top" wrapText="1"/>
    </xf>
    <xf numFmtId="165" fontId="9" fillId="3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  <xf numFmtId="165" fontId="14" fillId="0" borderId="1" xfId="0" applyNumberFormat="1" applyFont="1" applyBorder="1" applyAlignment="1">
      <alignment horizontal="center" vertical="top" wrapText="1"/>
    </xf>
    <xf numFmtId="165" fontId="21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18" fillId="0" borderId="2" xfId="0" applyFont="1" applyBorder="1" applyAlignment="1">
      <alignment horizontal="justify" vertical="top" wrapText="1"/>
    </xf>
    <xf numFmtId="0" fontId="18" fillId="0" borderId="3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8" fillId="4" borderId="2" xfId="0" applyFont="1" applyFill="1" applyBorder="1" applyAlignment="1">
      <alignment horizontal="justify" vertical="top" wrapText="1"/>
    </xf>
    <xf numFmtId="0" fontId="18" fillId="4" borderId="4" xfId="0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24</xdr:row>
      <xdr:rowOff>998367</xdr:rowOff>
    </xdr:from>
    <xdr:to>
      <xdr:col>3</xdr:col>
      <xdr:colOff>228600</xdr:colOff>
      <xdr:row>24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26</xdr:row>
      <xdr:rowOff>211452</xdr:rowOff>
    </xdr:from>
    <xdr:to>
      <xdr:col>3</xdr:col>
      <xdr:colOff>495299</xdr:colOff>
      <xdr:row>26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25</xdr:row>
      <xdr:rowOff>422036</xdr:rowOff>
    </xdr:from>
    <xdr:to>
      <xdr:col>4</xdr:col>
      <xdr:colOff>336186</xdr:colOff>
      <xdr:row>25</xdr:row>
      <xdr:rowOff>738916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26</xdr:row>
      <xdr:rowOff>211452</xdr:rowOff>
    </xdr:from>
    <xdr:to>
      <xdr:col>3</xdr:col>
      <xdr:colOff>495299</xdr:colOff>
      <xdr:row>26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topLeftCell="A7" zoomScale="95" zoomScaleNormal="95" workbookViewId="0">
      <selection activeCell="C18" sqref="C18"/>
    </sheetView>
  </sheetViews>
  <sheetFormatPr defaultRowHeight="15" x14ac:dyDescent="0.25"/>
  <cols>
    <col min="1" max="1" width="4.5703125" style="1" customWidth="1"/>
    <col min="2" max="2" width="25.7109375" style="1" customWidth="1"/>
    <col min="3" max="3" width="9.42578125" style="1" customWidth="1"/>
    <col min="4" max="4" width="10" style="1" customWidth="1"/>
    <col min="5" max="5" width="10" style="1" bestFit="1" customWidth="1"/>
    <col min="6" max="6" width="11" style="1" customWidth="1"/>
    <col min="7" max="7" width="10" style="1" bestFit="1" customWidth="1"/>
    <col min="8" max="8" width="11" style="1" customWidth="1"/>
    <col min="9" max="9" width="10" style="1" bestFit="1" customWidth="1"/>
    <col min="10" max="10" width="10.85546875" style="1" customWidth="1"/>
    <col min="11" max="11" width="7.4257812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12" x14ac:dyDescent="0.25">
      <c r="F1" s="4"/>
      <c r="G1" s="4"/>
      <c r="H1" s="4"/>
      <c r="V1" s="5" t="s">
        <v>0</v>
      </c>
    </row>
    <row r="2" spans="1:22" s="3" customFormat="1" ht="12" x14ac:dyDescent="0.25">
      <c r="F2" s="4"/>
      <c r="G2" s="4"/>
      <c r="H2" s="4"/>
      <c r="V2" s="5" t="s">
        <v>1</v>
      </c>
    </row>
    <row r="3" spans="1:22" s="6" customFormat="1" ht="42" customHeight="1" x14ac:dyDescent="0.25">
      <c r="S3" s="65" t="s">
        <v>44</v>
      </c>
      <c r="T3" s="65"/>
      <c r="U3" s="65"/>
      <c r="V3" s="65"/>
    </row>
    <row r="4" spans="1:22" ht="15.75" x14ac:dyDescent="0.25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2" ht="15.75" x14ac:dyDescent="0.25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 ht="15.75" x14ac:dyDescent="0.25">
      <c r="A6" s="55" t="s">
        <v>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56" t="s">
        <v>5</v>
      </c>
      <c r="B8" s="56"/>
      <c r="C8" s="56"/>
      <c r="D8" s="56"/>
      <c r="E8" s="57">
        <f>SUMIF(V21,"&gt;0")</f>
        <v>852670</v>
      </c>
      <c r="F8" s="57"/>
      <c r="G8" s="58" t="s">
        <v>6</v>
      </c>
      <c r="H8" s="58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9"/>
      <c r="U8" s="11" t="s">
        <v>7</v>
      </c>
      <c r="V8" s="12"/>
    </row>
    <row r="9" spans="1:22" s="6" customFormat="1" ht="11.25" x14ac:dyDescent="0.25">
      <c r="A9" s="13"/>
      <c r="B9" s="14"/>
      <c r="C9" s="13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3"/>
      <c r="S9" s="13"/>
      <c r="T9" s="13"/>
      <c r="U9" s="11" t="s">
        <v>8</v>
      </c>
      <c r="V9" s="17"/>
    </row>
    <row r="10" spans="1:22" ht="15" customHeight="1" x14ac:dyDescent="0.25">
      <c r="A10" s="61" t="s">
        <v>9</v>
      </c>
      <c r="B10" s="61" t="s">
        <v>34</v>
      </c>
      <c r="C10" s="61" t="s">
        <v>35</v>
      </c>
      <c r="D10" s="61"/>
      <c r="E10" s="63" t="s">
        <v>10</v>
      </c>
      <c r="F10" s="63"/>
      <c r="G10" s="63" t="s">
        <v>11</v>
      </c>
      <c r="H10" s="63"/>
      <c r="I10" s="63" t="s">
        <v>12</v>
      </c>
      <c r="J10" s="63"/>
      <c r="K10" s="63" t="s">
        <v>13</v>
      </c>
      <c r="L10" s="63"/>
      <c r="M10" s="63" t="s">
        <v>14</v>
      </c>
      <c r="N10" s="63"/>
      <c r="O10" s="63" t="s">
        <v>15</v>
      </c>
      <c r="P10" s="63"/>
      <c r="Q10" s="64" t="s">
        <v>16</v>
      </c>
      <c r="R10" s="61" t="s">
        <v>17</v>
      </c>
      <c r="S10" s="61" t="s">
        <v>18</v>
      </c>
      <c r="T10" s="61" t="s">
        <v>19</v>
      </c>
      <c r="U10" s="61" t="s">
        <v>20</v>
      </c>
      <c r="V10" s="64" t="s">
        <v>21</v>
      </c>
    </row>
    <row r="11" spans="1:22" ht="27" customHeight="1" x14ac:dyDescent="0.25">
      <c r="A11" s="61"/>
      <c r="B11" s="61"/>
      <c r="C11" s="61"/>
      <c r="D11" s="61"/>
      <c r="E11" s="59" t="s">
        <v>48</v>
      </c>
      <c r="F11" s="60"/>
      <c r="G11" s="59" t="s">
        <v>47</v>
      </c>
      <c r="H11" s="60"/>
      <c r="I11" s="59" t="s">
        <v>46</v>
      </c>
      <c r="J11" s="60"/>
      <c r="K11" s="59"/>
      <c r="L11" s="59"/>
      <c r="M11" s="59"/>
      <c r="N11" s="59"/>
      <c r="O11" s="59"/>
      <c r="P11" s="59"/>
      <c r="Q11" s="64"/>
      <c r="R11" s="61"/>
      <c r="S11" s="61"/>
      <c r="T11" s="61"/>
      <c r="U11" s="61"/>
      <c r="V11" s="64"/>
    </row>
    <row r="12" spans="1:22" ht="27" customHeight="1" x14ac:dyDescent="0.25">
      <c r="A12" s="61"/>
      <c r="B12" s="62"/>
      <c r="C12" s="18" t="s">
        <v>22</v>
      </c>
      <c r="D12" s="20" t="s">
        <v>23</v>
      </c>
      <c r="E12" s="19" t="s">
        <v>24</v>
      </c>
      <c r="F12" s="19" t="s">
        <v>25</v>
      </c>
      <c r="G12" s="19" t="s">
        <v>24</v>
      </c>
      <c r="H12" s="19" t="s">
        <v>25</v>
      </c>
      <c r="I12" s="19" t="s">
        <v>24</v>
      </c>
      <c r="J12" s="19" t="s">
        <v>25</v>
      </c>
      <c r="K12" s="19" t="s">
        <v>24</v>
      </c>
      <c r="L12" s="19" t="s">
        <v>25</v>
      </c>
      <c r="M12" s="19" t="s">
        <v>24</v>
      </c>
      <c r="N12" s="19" t="s">
        <v>25</v>
      </c>
      <c r="O12" s="19" t="s">
        <v>24</v>
      </c>
      <c r="P12" s="19" t="s">
        <v>25</v>
      </c>
      <c r="Q12" s="64"/>
      <c r="R12" s="61"/>
      <c r="S12" s="61"/>
      <c r="T12" s="61"/>
      <c r="U12" s="61"/>
      <c r="V12" s="64"/>
    </row>
    <row r="13" spans="1:22" ht="30" customHeight="1" x14ac:dyDescent="0.25">
      <c r="A13" s="42">
        <v>1</v>
      </c>
      <c r="B13" s="45" t="s">
        <v>36</v>
      </c>
      <c r="C13" s="44" t="s">
        <v>37</v>
      </c>
      <c r="D13" s="43">
        <v>3500</v>
      </c>
      <c r="E13" s="46">
        <v>72</v>
      </c>
      <c r="F13" s="35">
        <f t="shared" ref="F13" si="0">E13*D13</f>
        <v>252000</v>
      </c>
      <c r="G13" s="47">
        <v>99</v>
      </c>
      <c r="H13" s="36">
        <f t="shared" ref="H13" si="1">G13*D13</f>
        <v>346500</v>
      </c>
      <c r="I13" s="48">
        <v>120</v>
      </c>
      <c r="J13" s="35">
        <f t="shared" ref="J13" si="2">I13*D13</f>
        <v>420000</v>
      </c>
      <c r="K13" s="37"/>
      <c r="L13" s="38"/>
      <c r="M13" s="38"/>
      <c r="N13" s="38"/>
      <c r="O13" s="38"/>
      <c r="P13" s="36"/>
      <c r="Q13" s="38">
        <f>ROUND(AVERAGE(E13,G13,I13,K13,M13),2)</f>
        <v>97</v>
      </c>
      <c r="R13" s="21">
        <f t="shared" ref="R13" si="3">COUNTA(E13,G13,I13,K13,M13)</f>
        <v>3</v>
      </c>
      <c r="S13" s="21">
        <f>SQRT((IF(E13&gt;0,POWER(E13-Q13,2),0)+IF(G13&gt;0,POWER(G13-Q13,2),0)+IF(I13&gt;0,POWER(I13-Q13,2),0)+IF(K13&gt;0,POWER(K13-Q13,2),0)+IF(M13&gt;0,POWER(M13-Q13,2),0))/(R13-1))</f>
        <v>24.06241883103193</v>
      </c>
      <c r="T13" s="22">
        <f>S13/Q13*100</f>
        <v>24.806617351579309</v>
      </c>
      <c r="U13" s="22" t="str">
        <f t="shared" ref="U13" si="4">IF(T13&lt;33,$U$8,$U$9)</f>
        <v>ОДН</v>
      </c>
      <c r="V13" s="39">
        <f t="shared" ref="V13" si="5">D13*Q13</f>
        <v>339500</v>
      </c>
    </row>
    <row r="14" spans="1:22" ht="30" customHeight="1" x14ac:dyDescent="0.25">
      <c r="A14" s="42">
        <v>2</v>
      </c>
      <c r="B14" s="45" t="s">
        <v>38</v>
      </c>
      <c r="C14" s="44" t="s">
        <v>37</v>
      </c>
      <c r="D14" s="43">
        <v>350</v>
      </c>
      <c r="E14" s="46">
        <v>135</v>
      </c>
      <c r="F14" s="35">
        <f t="shared" ref="F14:F20" si="6">E14*D14</f>
        <v>47250</v>
      </c>
      <c r="G14" s="47">
        <v>139</v>
      </c>
      <c r="H14" s="36">
        <f t="shared" ref="H14:H20" si="7">G14*D14</f>
        <v>48650</v>
      </c>
      <c r="I14" s="48">
        <v>143</v>
      </c>
      <c r="J14" s="35">
        <f t="shared" ref="J14:J20" si="8">I14*D14</f>
        <v>50050</v>
      </c>
      <c r="K14" s="37"/>
      <c r="L14" s="38"/>
      <c r="M14" s="38"/>
      <c r="N14" s="38"/>
      <c r="O14" s="38"/>
      <c r="P14" s="36"/>
      <c r="Q14" s="38">
        <f t="shared" ref="Q14:Q20" si="9">ROUND(AVERAGE(E14,G14,I14,K14,M14),2)</f>
        <v>139</v>
      </c>
      <c r="R14" s="21">
        <f t="shared" ref="R14:R20" si="10">COUNTA(E14,G14,I14,K14,M14)</f>
        <v>3</v>
      </c>
      <c r="S14" s="21">
        <f t="shared" ref="S14:S20" si="11">SQRT((IF(E14&gt;0,POWER(E14-Q14,2),0)+IF(G14&gt;0,POWER(G14-Q14,2),0)+IF(I14&gt;0,POWER(I14-Q14,2),0)+IF(K14&gt;0,POWER(K14-Q14,2),0)+IF(M14&gt;0,POWER(M14-Q14,2),0))/(R14-1))</f>
        <v>4</v>
      </c>
      <c r="T14" s="22">
        <f t="shared" ref="T14:T20" si="12">S14/Q14*100</f>
        <v>2.877697841726619</v>
      </c>
      <c r="U14" s="22" t="str">
        <f t="shared" ref="U14:U20" si="13">IF(T14&lt;33,$U$8,$U$9)</f>
        <v>ОДН</v>
      </c>
      <c r="V14" s="39">
        <f t="shared" ref="V14:V20" si="14">D14*Q14</f>
        <v>48650</v>
      </c>
    </row>
    <row r="15" spans="1:22" ht="30" customHeight="1" x14ac:dyDescent="0.25">
      <c r="A15" s="42">
        <v>3</v>
      </c>
      <c r="B15" s="45" t="s">
        <v>39</v>
      </c>
      <c r="C15" s="44" t="s">
        <v>37</v>
      </c>
      <c r="D15" s="43">
        <v>120</v>
      </c>
      <c r="E15" s="46">
        <v>145</v>
      </c>
      <c r="F15" s="35">
        <f t="shared" si="6"/>
        <v>17400</v>
      </c>
      <c r="G15" s="47">
        <v>165</v>
      </c>
      <c r="H15" s="36">
        <f t="shared" si="7"/>
        <v>19800</v>
      </c>
      <c r="I15" s="48">
        <v>185</v>
      </c>
      <c r="J15" s="35">
        <f t="shared" si="8"/>
        <v>22200</v>
      </c>
      <c r="K15" s="37"/>
      <c r="L15" s="38"/>
      <c r="M15" s="38"/>
      <c r="N15" s="38"/>
      <c r="O15" s="38"/>
      <c r="P15" s="36"/>
      <c r="Q15" s="38">
        <f t="shared" si="9"/>
        <v>165</v>
      </c>
      <c r="R15" s="21">
        <f t="shared" si="10"/>
        <v>3</v>
      </c>
      <c r="S15" s="21">
        <f t="shared" si="11"/>
        <v>20</v>
      </c>
      <c r="T15" s="22">
        <f t="shared" si="12"/>
        <v>12.121212121212121</v>
      </c>
      <c r="U15" s="22" t="str">
        <f t="shared" si="13"/>
        <v>ОДН</v>
      </c>
      <c r="V15" s="39">
        <f t="shared" si="14"/>
        <v>19800</v>
      </c>
    </row>
    <row r="16" spans="1:22" ht="30" customHeight="1" x14ac:dyDescent="0.25">
      <c r="A16" s="42">
        <v>4</v>
      </c>
      <c r="B16" s="45" t="s">
        <v>40</v>
      </c>
      <c r="C16" s="44" t="s">
        <v>37</v>
      </c>
      <c r="D16" s="43">
        <v>110</v>
      </c>
      <c r="E16" s="46">
        <v>98</v>
      </c>
      <c r="F16" s="35">
        <f t="shared" si="6"/>
        <v>10780</v>
      </c>
      <c r="G16" s="47">
        <v>110</v>
      </c>
      <c r="H16" s="36">
        <f t="shared" si="7"/>
        <v>12100</v>
      </c>
      <c r="I16" s="48">
        <v>122</v>
      </c>
      <c r="J16" s="35">
        <f t="shared" si="8"/>
        <v>13420</v>
      </c>
      <c r="K16" s="37"/>
      <c r="L16" s="38"/>
      <c r="M16" s="38"/>
      <c r="N16" s="38"/>
      <c r="O16" s="38"/>
      <c r="P16" s="36"/>
      <c r="Q16" s="38">
        <f t="shared" si="9"/>
        <v>110</v>
      </c>
      <c r="R16" s="21">
        <f t="shared" si="10"/>
        <v>3</v>
      </c>
      <c r="S16" s="21">
        <f t="shared" si="11"/>
        <v>12</v>
      </c>
      <c r="T16" s="22">
        <f t="shared" si="12"/>
        <v>10.909090909090908</v>
      </c>
      <c r="U16" s="22" t="str">
        <f t="shared" si="13"/>
        <v>ОДН</v>
      </c>
      <c r="V16" s="39">
        <f t="shared" si="14"/>
        <v>12100</v>
      </c>
    </row>
    <row r="17" spans="1:22" ht="30" customHeight="1" x14ac:dyDescent="0.25">
      <c r="A17" s="42">
        <v>5</v>
      </c>
      <c r="B17" s="45" t="s">
        <v>41</v>
      </c>
      <c r="C17" s="44" t="s">
        <v>49</v>
      </c>
      <c r="D17" s="43">
        <v>3000</v>
      </c>
      <c r="E17" s="46">
        <v>53</v>
      </c>
      <c r="F17" s="35">
        <f t="shared" si="6"/>
        <v>159000</v>
      </c>
      <c r="G17" s="47">
        <v>56</v>
      </c>
      <c r="H17" s="36">
        <f t="shared" si="7"/>
        <v>168000</v>
      </c>
      <c r="I17" s="48">
        <v>50</v>
      </c>
      <c r="J17" s="35">
        <f t="shared" si="8"/>
        <v>150000</v>
      </c>
      <c r="K17" s="37"/>
      <c r="L17" s="38"/>
      <c r="M17" s="38"/>
      <c r="N17" s="38"/>
      <c r="O17" s="38"/>
      <c r="P17" s="36"/>
      <c r="Q17" s="38">
        <f t="shared" si="9"/>
        <v>53</v>
      </c>
      <c r="R17" s="21">
        <f t="shared" si="10"/>
        <v>3</v>
      </c>
      <c r="S17" s="21">
        <f t="shared" si="11"/>
        <v>3</v>
      </c>
      <c r="T17" s="22">
        <f t="shared" si="12"/>
        <v>5.6603773584905666</v>
      </c>
      <c r="U17" s="22" t="str">
        <f t="shared" si="13"/>
        <v>ОДН</v>
      </c>
      <c r="V17" s="39">
        <f t="shared" si="14"/>
        <v>159000</v>
      </c>
    </row>
    <row r="18" spans="1:22" ht="30" customHeight="1" x14ac:dyDescent="0.25">
      <c r="A18" s="42">
        <v>6</v>
      </c>
      <c r="B18" s="45" t="s">
        <v>42</v>
      </c>
      <c r="C18" s="44" t="s">
        <v>49</v>
      </c>
      <c r="D18" s="43">
        <v>1700</v>
      </c>
      <c r="E18" s="46">
        <v>70</v>
      </c>
      <c r="F18" s="35">
        <f t="shared" si="6"/>
        <v>119000</v>
      </c>
      <c r="G18" s="47">
        <v>71</v>
      </c>
      <c r="H18" s="36">
        <f t="shared" si="7"/>
        <v>120700</v>
      </c>
      <c r="I18" s="48">
        <v>60</v>
      </c>
      <c r="J18" s="35">
        <f t="shared" si="8"/>
        <v>102000</v>
      </c>
      <c r="K18" s="37"/>
      <c r="L18" s="38"/>
      <c r="M18" s="38"/>
      <c r="N18" s="38"/>
      <c r="O18" s="38"/>
      <c r="P18" s="36"/>
      <c r="Q18" s="38">
        <f t="shared" si="9"/>
        <v>67</v>
      </c>
      <c r="R18" s="21">
        <f t="shared" si="10"/>
        <v>3</v>
      </c>
      <c r="S18" s="21">
        <f t="shared" si="11"/>
        <v>6.0827625302982193</v>
      </c>
      <c r="T18" s="22">
        <f t="shared" si="12"/>
        <v>9.0787500452212235</v>
      </c>
      <c r="U18" s="22" t="str">
        <f t="shared" si="13"/>
        <v>ОДН</v>
      </c>
      <c r="V18" s="39">
        <f t="shared" si="14"/>
        <v>113900</v>
      </c>
    </row>
    <row r="19" spans="1:22" ht="30" customHeight="1" x14ac:dyDescent="0.25">
      <c r="A19" s="42">
        <v>7</v>
      </c>
      <c r="B19" s="45" t="s">
        <v>43</v>
      </c>
      <c r="C19" s="53" t="s">
        <v>37</v>
      </c>
      <c r="D19" s="43">
        <v>690</v>
      </c>
      <c r="E19" s="46">
        <v>115</v>
      </c>
      <c r="F19" s="35">
        <f t="shared" ref="F19" si="15">E19*D19</f>
        <v>79350</v>
      </c>
      <c r="G19" s="48">
        <v>118</v>
      </c>
      <c r="H19" s="36">
        <f t="shared" ref="H19" si="16">G19*D19</f>
        <v>81420</v>
      </c>
      <c r="I19" s="48">
        <v>121</v>
      </c>
      <c r="J19" s="35">
        <f t="shared" ref="J19" si="17">I19*D19</f>
        <v>83490</v>
      </c>
      <c r="K19" s="37"/>
      <c r="L19" s="38"/>
      <c r="M19" s="38"/>
      <c r="N19" s="38"/>
      <c r="O19" s="38"/>
      <c r="P19" s="36"/>
      <c r="Q19" s="38">
        <f t="shared" ref="Q19" si="18">ROUND(AVERAGE(E19,G19,I19,K19,M19),2)</f>
        <v>118</v>
      </c>
      <c r="R19" s="21">
        <f t="shared" ref="R19" si="19">COUNTA(E19,G19,I19,K19,M19)</f>
        <v>3</v>
      </c>
      <c r="S19" s="21">
        <f t="shared" ref="S19" si="20">SQRT((IF(E19&gt;0,POWER(E19-Q19,2),0)+IF(G19&gt;0,POWER(G19-Q19,2),0)+IF(I19&gt;0,POWER(I19-Q19,2),0)+IF(K19&gt;0,POWER(K19-Q19,2),0)+IF(M19&gt;0,POWER(M19-Q19,2),0))/(R19-1))</f>
        <v>3</v>
      </c>
      <c r="T19" s="22">
        <f t="shared" ref="T19" si="21">S19/Q19*100</f>
        <v>2.5423728813559325</v>
      </c>
      <c r="U19" s="22" t="str">
        <f t="shared" ref="U19" si="22">IF(T19&lt;33,$U$8,$U$9)</f>
        <v>ОДН</v>
      </c>
      <c r="V19" s="39">
        <f t="shared" ref="V19" si="23">D19*Q19</f>
        <v>81420</v>
      </c>
    </row>
    <row r="20" spans="1:22" ht="30" customHeight="1" x14ac:dyDescent="0.25">
      <c r="A20" s="42">
        <v>8</v>
      </c>
      <c r="B20" s="45" t="s">
        <v>45</v>
      </c>
      <c r="C20" s="44" t="s">
        <v>37</v>
      </c>
      <c r="D20" s="43">
        <v>290</v>
      </c>
      <c r="E20" s="46">
        <v>250</v>
      </c>
      <c r="F20" s="35">
        <f t="shared" si="6"/>
        <v>72500</v>
      </c>
      <c r="G20" s="47">
        <v>265</v>
      </c>
      <c r="H20" s="36">
        <f t="shared" si="7"/>
        <v>76850</v>
      </c>
      <c r="I20" s="48">
        <v>295</v>
      </c>
      <c r="J20" s="35">
        <f t="shared" si="8"/>
        <v>85550</v>
      </c>
      <c r="K20" s="37"/>
      <c r="L20" s="38"/>
      <c r="M20" s="38"/>
      <c r="N20" s="38"/>
      <c r="O20" s="38"/>
      <c r="P20" s="36"/>
      <c r="Q20" s="38">
        <f t="shared" si="9"/>
        <v>270</v>
      </c>
      <c r="R20" s="21">
        <f t="shared" si="10"/>
        <v>3</v>
      </c>
      <c r="S20" s="21">
        <f t="shared" si="11"/>
        <v>22.912878474779198</v>
      </c>
      <c r="T20" s="22">
        <f t="shared" si="12"/>
        <v>8.4862512869552589</v>
      </c>
      <c r="U20" s="22" t="str">
        <f t="shared" si="13"/>
        <v>ОДН</v>
      </c>
      <c r="V20" s="39">
        <f t="shared" si="14"/>
        <v>78300</v>
      </c>
    </row>
    <row r="21" spans="1:22" s="23" customFormat="1" ht="27.75" customHeight="1" x14ac:dyDescent="0.25">
      <c r="A21" s="69" t="s">
        <v>26</v>
      </c>
      <c r="B21" s="70"/>
      <c r="C21" s="24"/>
      <c r="D21" s="25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1">
        <f>SUM(V13:V20)</f>
        <v>852670</v>
      </c>
    </row>
    <row r="22" spans="1:22" s="26" customFormat="1" x14ac:dyDescent="0.25">
      <c r="A22" s="27"/>
      <c r="S22" s="28"/>
    </row>
    <row r="23" spans="1:22" x14ac:dyDescent="0.25">
      <c r="A23" s="71" t="s">
        <v>27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3"/>
    </row>
    <row r="24" spans="1:22" ht="52.5" customHeight="1" x14ac:dyDescent="0.25">
      <c r="A24" s="74" t="s">
        <v>33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6"/>
    </row>
    <row r="25" spans="1:22" ht="101.45" customHeight="1" x14ac:dyDescent="0.25">
      <c r="A25" s="66" t="s">
        <v>28</v>
      </c>
      <c r="B25" s="67"/>
      <c r="C25" s="68" t="s">
        <v>29</v>
      </c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</row>
    <row r="26" spans="1:22" ht="68.45" customHeight="1" x14ac:dyDescent="0.25">
      <c r="A26" s="66" t="s">
        <v>30</v>
      </c>
      <c r="B26" s="67"/>
      <c r="C26" s="68" t="s">
        <v>31</v>
      </c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</row>
    <row r="27" spans="1:22" ht="51" customHeight="1" x14ac:dyDescent="0.25">
      <c r="A27" s="66" t="s">
        <v>18</v>
      </c>
      <c r="B27" s="67"/>
      <c r="C27" s="68" t="s">
        <v>32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</row>
    <row r="28" spans="1:22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x14ac:dyDescent="0.25">
      <c r="B29" s="30"/>
      <c r="C29" s="30"/>
      <c r="D29" s="31"/>
      <c r="E29" s="32"/>
      <c r="F29" s="33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4"/>
      <c r="S29" s="32"/>
      <c r="T29" s="32"/>
      <c r="U29" s="32"/>
      <c r="V29" s="32"/>
    </row>
  </sheetData>
  <mergeCells count="37">
    <mergeCell ref="S3:V3"/>
    <mergeCell ref="A26:B26"/>
    <mergeCell ref="C26:V26"/>
    <mergeCell ref="A27:B27"/>
    <mergeCell ref="C27:V27"/>
    <mergeCell ref="A21:B21"/>
    <mergeCell ref="A23:V23"/>
    <mergeCell ref="A24:V24"/>
    <mergeCell ref="A25:B25"/>
    <mergeCell ref="C25:V25"/>
    <mergeCell ref="R10:R12"/>
    <mergeCell ref="S10:S12"/>
    <mergeCell ref="T10:T12"/>
    <mergeCell ref="U10:U12"/>
    <mergeCell ref="V10:V12"/>
    <mergeCell ref="I10:J10"/>
    <mergeCell ref="K10:L10"/>
    <mergeCell ref="M10:N10"/>
    <mergeCell ref="O10:P10"/>
    <mergeCell ref="Q10:Q12"/>
    <mergeCell ref="K11:L11"/>
    <mergeCell ref="M11:N11"/>
    <mergeCell ref="O11:P11"/>
    <mergeCell ref="I11:J11"/>
    <mergeCell ref="A10:A12"/>
    <mergeCell ref="B10:B12"/>
    <mergeCell ref="E10:F10"/>
    <mergeCell ref="G10:H10"/>
    <mergeCell ref="C10:D11"/>
    <mergeCell ref="E11:F11"/>
    <mergeCell ref="G11:H11"/>
    <mergeCell ref="A4:V4"/>
    <mergeCell ref="A5:V5"/>
    <mergeCell ref="A6:V6"/>
    <mergeCell ref="A8:D8"/>
    <mergeCell ref="E8:F8"/>
    <mergeCell ref="G8:H8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65" firstPageNumber="21474836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18"/>
  <sheetViews>
    <sheetView workbookViewId="0">
      <selection activeCell="G3" sqref="G3:J18"/>
    </sheetView>
  </sheetViews>
  <sheetFormatPr defaultRowHeight="15" x14ac:dyDescent="0.25"/>
  <cols>
    <col min="5" max="5" width="21.42578125" customWidth="1"/>
    <col min="10" max="10" width="12.7109375" customWidth="1"/>
    <col min="14" max="14" width="11.42578125" bestFit="1" customWidth="1"/>
    <col min="16" max="16" width="11.42578125" bestFit="1" customWidth="1"/>
  </cols>
  <sheetData>
    <row r="3" spans="3:16" x14ac:dyDescent="0.25">
      <c r="C3" s="49"/>
      <c r="D3" s="50"/>
      <c r="E3" s="50"/>
      <c r="G3" s="52">
        <v>4000</v>
      </c>
      <c r="H3" s="52">
        <v>61</v>
      </c>
      <c r="I3" s="52"/>
      <c r="J3" s="52">
        <f>G3*H3</f>
        <v>244000</v>
      </c>
      <c r="M3" s="52"/>
      <c r="N3" s="52"/>
    </row>
    <row r="4" spans="3:16" x14ac:dyDescent="0.25">
      <c r="C4" s="49"/>
      <c r="D4" s="50"/>
      <c r="E4" s="50"/>
      <c r="G4" s="52">
        <v>900</v>
      </c>
      <c r="H4" s="52">
        <v>121</v>
      </c>
      <c r="I4" s="52"/>
      <c r="J4" s="52">
        <f t="shared" ref="J4:J13" si="0">G4*H4</f>
        <v>108900</v>
      </c>
      <c r="M4" s="52"/>
      <c r="N4" s="52"/>
    </row>
    <row r="5" spans="3:16" x14ac:dyDescent="0.25">
      <c r="C5" s="49"/>
      <c r="D5" s="50"/>
      <c r="E5" s="50"/>
      <c r="G5" s="52">
        <v>230</v>
      </c>
      <c r="H5" s="52">
        <v>93</v>
      </c>
      <c r="I5" s="52"/>
      <c r="J5" s="52">
        <f t="shared" si="0"/>
        <v>21390</v>
      </c>
      <c r="M5" s="52"/>
      <c r="N5" s="52"/>
    </row>
    <row r="6" spans="3:16" x14ac:dyDescent="0.25">
      <c r="C6" s="49"/>
      <c r="D6" s="50"/>
      <c r="E6" s="50"/>
      <c r="G6" s="52">
        <v>230</v>
      </c>
      <c r="H6" s="52">
        <v>93</v>
      </c>
      <c r="I6" s="52"/>
      <c r="J6" s="52">
        <f t="shared" si="0"/>
        <v>21390</v>
      </c>
      <c r="M6" s="52"/>
      <c r="N6" s="52"/>
    </row>
    <row r="7" spans="3:16" x14ac:dyDescent="0.25">
      <c r="C7" s="49"/>
      <c r="D7" s="50"/>
      <c r="E7" s="50"/>
      <c r="G7" s="52">
        <v>2400</v>
      </c>
      <c r="H7" s="52">
        <v>107</v>
      </c>
      <c r="I7" s="52"/>
      <c r="J7" s="52">
        <f t="shared" si="0"/>
        <v>256800</v>
      </c>
      <c r="M7" s="52"/>
      <c r="N7" s="52"/>
    </row>
    <row r="8" spans="3:16" x14ac:dyDescent="0.25">
      <c r="C8" s="49"/>
      <c r="D8" s="50"/>
      <c r="E8" s="50"/>
      <c r="G8" s="52">
        <v>460</v>
      </c>
      <c r="H8" s="52">
        <v>175</v>
      </c>
      <c r="I8" s="52"/>
      <c r="J8" s="52">
        <f t="shared" si="0"/>
        <v>80500</v>
      </c>
      <c r="M8" s="52"/>
      <c r="N8" s="52"/>
    </row>
    <row r="9" spans="3:16" x14ac:dyDescent="0.25">
      <c r="C9" s="49"/>
      <c r="D9" s="50"/>
      <c r="E9" s="50"/>
      <c r="G9" s="52">
        <v>10200</v>
      </c>
      <c r="H9" s="52">
        <v>42.6</v>
      </c>
      <c r="I9" s="52"/>
      <c r="J9" s="52">
        <f t="shared" si="0"/>
        <v>434520</v>
      </c>
      <c r="M9" s="52"/>
      <c r="N9" s="52"/>
    </row>
    <row r="10" spans="3:16" x14ac:dyDescent="0.25">
      <c r="C10" s="49"/>
      <c r="D10" s="50"/>
      <c r="E10" s="50"/>
      <c r="G10" s="52">
        <v>1200</v>
      </c>
      <c r="H10" s="52">
        <v>38</v>
      </c>
      <c r="I10" s="52"/>
      <c r="J10" s="52">
        <f t="shared" si="0"/>
        <v>45600</v>
      </c>
      <c r="M10" s="52"/>
      <c r="N10" s="52"/>
    </row>
    <row r="11" spans="3:16" x14ac:dyDescent="0.25">
      <c r="C11" s="49"/>
      <c r="D11" s="50"/>
      <c r="E11" s="50"/>
      <c r="G11" s="52">
        <v>230</v>
      </c>
      <c r="H11" s="52">
        <v>100</v>
      </c>
      <c r="I11" s="52"/>
      <c r="J11" s="52">
        <f t="shared" si="0"/>
        <v>23000</v>
      </c>
      <c r="M11" s="52"/>
      <c r="N11" s="52"/>
    </row>
    <row r="12" spans="3:16" x14ac:dyDescent="0.25">
      <c r="C12" s="49"/>
      <c r="D12" s="50"/>
      <c r="E12" s="50"/>
      <c r="G12" s="52">
        <v>57</v>
      </c>
      <c r="H12" s="52">
        <v>1420</v>
      </c>
      <c r="I12" s="52"/>
      <c r="J12" s="52">
        <f t="shared" si="0"/>
        <v>80940</v>
      </c>
      <c r="M12" s="52"/>
      <c r="N12" s="52"/>
    </row>
    <row r="13" spans="3:16" x14ac:dyDescent="0.25">
      <c r="E13" s="51"/>
      <c r="G13" s="52">
        <v>1</v>
      </c>
      <c r="H13" s="52">
        <v>1062.5999999999999</v>
      </c>
      <c r="I13" s="52"/>
      <c r="J13" s="52">
        <f t="shared" si="0"/>
        <v>1062.5999999999999</v>
      </c>
      <c r="N13" s="52"/>
    </row>
    <row r="14" spans="3:16" x14ac:dyDescent="0.25">
      <c r="P14" s="52"/>
    </row>
    <row r="15" spans="3:16" x14ac:dyDescent="0.25">
      <c r="J15" s="52">
        <f>SUM(J3:J13)</f>
        <v>1318102.6000000001</v>
      </c>
      <c r="N15" s="52"/>
    </row>
    <row r="18" spans="13:13" x14ac:dyDescent="0.25">
      <c r="M18" s="5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Обоснование НМЦД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Пользователь Windows</cp:lastModifiedBy>
  <cp:revision>3</cp:revision>
  <cp:lastPrinted>2025-10-14T03:37:36Z</cp:lastPrinted>
  <dcterms:created xsi:type="dcterms:W3CDTF">2021-01-18T05:46:41Z</dcterms:created>
  <dcterms:modified xsi:type="dcterms:W3CDTF">2026-10-16T11:51:34Z</dcterms:modified>
</cp:coreProperties>
</file>